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PH-PCA" sheetId="1" r:id="rId4"/>
  </sheets>
</workbook>
</file>

<file path=xl/sharedStrings.xml><?xml version="1.0" encoding="utf-8"?>
<sst xmlns="http://schemas.openxmlformats.org/spreadsheetml/2006/main" uniqueCount="46">
  <si>
    <t>Weight &amp; Balance Calculation sheet</t>
  </si>
  <si>
    <t>Aircraft:</t>
  </si>
  <si>
    <t>PH-PCA</t>
  </si>
  <si>
    <t>Aircraft type:</t>
  </si>
  <si>
    <t>DA40</t>
  </si>
  <si>
    <t>Liter</t>
  </si>
  <si>
    <t>Gal.</t>
  </si>
  <si>
    <t>lbs</t>
  </si>
  <si>
    <t>kg</t>
  </si>
  <si>
    <t>Arm (m.)</t>
  </si>
  <si>
    <t>Moment</t>
  </si>
  <si>
    <t>MTW (kg)</t>
  </si>
  <si>
    <t>Basic Empty Weight (BEW)</t>
  </si>
  <si>
    <t>Front Seat (Pilot)</t>
  </si>
  <si>
    <t>Front Seat (Passenger)</t>
  </si>
  <si>
    <t>MaxFuel (l)</t>
  </si>
  <si>
    <t>Rear Seat #1</t>
  </si>
  <si>
    <t>Rear Seat #2</t>
  </si>
  <si>
    <t>Bagage area 1 (max. 45 kg)</t>
  </si>
  <si>
    <t>JetA1 kg/l</t>
  </si>
  <si>
    <t>Bagage area 2 (max. 18 kg)</t>
  </si>
  <si>
    <t>Zero Fuel Weight (ZFW)</t>
  </si>
  <si>
    <t>Fuel</t>
  </si>
  <si>
    <t>Ramp Weight</t>
  </si>
  <si>
    <t>Taxi fuel burn</t>
  </si>
  <si>
    <t>Take Off Weight (TOW)</t>
  </si>
  <si>
    <t>Trip fuel burn</t>
  </si>
  <si>
    <t>Gal</t>
  </si>
  <si>
    <t>Landing Weight (LDW)</t>
  </si>
  <si>
    <t>Instructions:</t>
  </si>
  <si>
    <t>Please fill in appropriate values in the yellow boxes</t>
  </si>
  <si>
    <t>x</t>
  </si>
  <si>
    <t>y</t>
  </si>
  <si>
    <t>Blue boxes are fixed values</t>
  </si>
  <si>
    <t>Values exceeding limits are shown in red</t>
  </si>
  <si>
    <t>1. Enter the weight of front &amp; back seat passengers (kg)</t>
  </si>
  <si>
    <t>2. Enter the weight of the bagage in areas 1 &amp; 2 (kg)</t>
  </si>
  <si>
    <t>3. Enter fuel on board, taxi fuel &amp;  trip fuel (liters)</t>
  </si>
  <si>
    <t>4. Verify that ZFW, TOW and LDW are within CG envelope</t>
  </si>
  <si>
    <t>Weight &amp; Balance Diamond DA40-TDI</t>
  </si>
  <si>
    <t>© Richard Lakerveld, e-mail: da40@xs4all.nl</t>
  </si>
  <si>
    <t>Version 1.3, 20140427</t>
  </si>
  <si>
    <t>Always consult the AFM (POH) and actual weighing report!</t>
  </si>
  <si>
    <t>Disclaimer: This document is meant as a secondary information aid.</t>
  </si>
  <si>
    <t xml:space="preserve">Manually check all values and use at your own risk. </t>
  </si>
  <si>
    <t>Author is not liable for any errors in calculations or data provided in this sheet.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</si>
</sst>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"/>
  </numFmts>
  <fonts count="19">
    <font>
      <sz val="10"/>
      <color indexed="8"/>
      <name val="Helvetica"/>
    </font>
    <font>
      <sz val="12"/>
      <color indexed="8"/>
      <name val="Helvetica"/>
    </font>
    <font>
      <sz val="10"/>
      <color indexed="8"/>
      <name val="Arial"/>
    </font>
    <font>
      <sz val="13"/>
      <color indexed="8"/>
      <name val="Arial"/>
    </font>
    <font>
      <b val="1"/>
      <sz val="14"/>
      <color indexed="8"/>
      <name val="Calibri"/>
    </font>
    <font>
      <sz val="12"/>
      <color indexed="8"/>
      <name val="Calibri"/>
    </font>
    <font>
      <b val="1"/>
      <sz val="12"/>
      <color indexed="8"/>
      <name val="Calibri"/>
    </font>
    <font>
      <b val="1"/>
      <sz val="11"/>
      <color indexed="8"/>
      <name val="Calibri"/>
    </font>
    <font>
      <sz val="10"/>
      <color indexed="8"/>
      <name val="Calibri"/>
    </font>
    <font>
      <sz val="12"/>
      <color indexed="11"/>
      <name val="Calibri"/>
    </font>
    <font>
      <b val="1"/>
      <sz val="10"/>
      <color indexed="8"/>
      <name val="Calibri"/>
    </font>
    <font>
      <b val="1"/>
      <sz val="12"/>
      <color indexed="11"/>
      <name val="Calibri"/>
    </font>
    <font>
      <b val="1"/>
      <sz val="8"/>
      <color indexed="8"/>
      <name val="Arial"/>
    </font>
    <font>
      <sz val="8"/>
      <color indexed="8"/>
      <name val="Arial"/>
    </font>
    <font>
      <sz val="8"/>
      <color indexed="8"/>
      <name val="Calibri"/>
    </font>
    <font>
      <sz val="8"/>
      <color indexed="8"/>
      <name val="Arial"/>
    </font>
    <font>
      <sz val="7"/>
      <color indexed="8"/>
      <name val="Arial"/>
    </font>
    <font>
      <b val="1"/>
      <sz val="8"/>
      <color indexed="8"/>
      <name val="Arial"/>
    </font>
    <font>
      <b val="1"/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2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  <diagonal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  <diagonal/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  <diagonal/>
    </border>
    <border>
      <left style="thin"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 style="thin">
        <color indexed="8"/>
      </right>
      <top>
        <color indexed="8"/>
      </top>
      <bottom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  <diagonal/>
    </border>
    <border>
      <left>
        <color indexed="8"/>
      </left>
      <right style="thin">
        <color indexed="8"/>
      </right>
      <top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  <diagonal/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76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bottom"/>
    </xf>
    <xf numFmtId="0" fontId="2" borderId="1" applyNumberFormat="0" applyFont="1" applyFill="0" applyBorder="1" applyAlignment="1" applyProtection="0">
      <alignment vertical="bottom"/>
    </xf>
    <xf numFmtId="49" fontId="4" borderId="1" applyNumberFormat="1" applyFont="1" applyFill="0" applyBorder="1" applyAlignment="1" applyProtection="0">
      <alignment vertical="bottom"/>
    </xf>
    <xf numFmtId="1" fontId="5" borderId="1" applyNumberFormat="1" applyFont="1" applyFill="0" applyBorder="1" applyAlignment="1" applyProtection="0">
      <alignment vertical="bottom"/>
    </xf>
    <xf numFmtId="1" fontId="4" borderId="2" applyNumberFormat="1" applyFont="1" applyFill="0" applyBorder="1" applyAlignment="1" applyProtection="0">
      <alignment vertical="bottom"/>
    </xf>
    <xf numFmtId="0" fontId="2" borderId="2" applyNumberFormat="0" applyFont="1" applyFill="0" applyBorder="1" applyAlignment="1" applyProtection="0">
      <alignment vertical="bottom"/>
    </xf>
    <xf numFmtId="0" fontId="2" borderId="3" applyNumberFormat="0" applyFont="1" applyFill="0" applyBorder="1" applyAlignment="1" applyProtection="0">
      <alignment vertical="bottom"/>
    </xf>
    <xf numFmtId="49" fontId="6" fillId="2" borderId="4" applyNumberFormat="1" applyFont="1" applyFill="1" applyBorder="1" applyAlignment="1" applyProtection="0">
      <alignment vertical="bottom"/>
    </xf>
    <xf numFmtId="49" fontId="6" borderId="4" applyNumberFormat="1" applyFont="1" applyFill="0" applyBorder="1" applyAlignment="1" applyProtection="0">
      <alignment horizontal="left" vertical="bottom"/>
    </xf>
    <xf numFmtId="1" fontId="6" borderId="4" applyNumberFormat="1" applyFont="1" applyFill="0" applyBorder="1" applyAlignment="1" applyProtection="0">
      <alignment horizontal="left" vertical="bottom"/>
    </xf>
    <xf numFmtId="0" fontId="2" borderId="5" applyNumberFormat="0" applyFont="1" applyFill="0" applyBorder="1" applyAlignment="1" applyProtection="0">
      <alignment vertical="bottom"/>
    </xf>
    <xf numFmtId="0" fontId="2" borderId="6" applyNumberFormat="0" applyFont="1" applyFill="0" applyBorder="1" applyAlignment="1" applyProtection="0">
      <alignment vertical="bottom"/>
    </xf>
    <xf numFmtId="0" fontId="2" borderId="7" applyNumberFormat="0" applyFont="1" applyFill="0" applyBorder="1" applyAlignment="1" applyProtection="0">
      <alignment vertical="bottom"/>
    </xf>
    <xf numFmtId="1" fontId="5" borderId="2" applyNumberFormat="1" applyFont="1" applyFill="0" applyBorder="1" applyAlignment="1" applyProtection="0">
      <alignment vertical="bottom"/>
    </xf>
    <xf numFmtId="1" fontId="7" borderId="1" applyNumberFormat="1" applyFont="1" applyFill="0" applyBorder="1" applyAlignment="1" applyProtection="0">
      <alignment vertical="bottom"/>
    </xf>
    <xf numFmtId="1" fontId="7" borderId="8" applyNumberFormat="1" applyFont="1" applyFill="0" applyBorder="1" applyAlignment="1" applyProtection="0">
      <alignment vertical="bottom"/>
    </xf>
    <xf numFmtId="1" fontId="6" borderId="9" applyNumberFormat="1" applyFont="1" applyFill="0" applyBorder="1" applyAlignment="1" applyProtection="0">
      <alignment vertical="bottom"/>
    </xf>
    <xf numFmtId="49" fontId="6" fillId="2" borderId="10" applyNumberFormat="1" applyFont="1" applyFill="1" applyBorder="1" applyAlignment="1" applyProtection="0">
      <alignment horizontal="center" vertical="bottom"/>
    </xf>
    <xf numFmtId="1" fontId="6" fillId="2" borderId="11" applyNumberFormat="1" applyFont="1" applyFill="1" applyBorder="1" applyAlignment="1" applyProtection="0">
      <alignment horizontal="center" vertical="bottom"/>
    </xf>
    <xf numFmtId="1" fontId="6" borderId="5" applyNumberFormat="1" applyFont="1" applyFill="0" applyBorder="1" applyAlignment="1" applyProtection="0">
      <alignment vertical="bottom"/>
    </xf>
    <xf numFmtId="1" fontId="8" borderId="3" applyNumberFormat="1" applyFont="1" applyFill="0" applyBorder="1" applyAlignment="1" applyProtection="0">
      <alignment vertical="bottom"/>
    </xf>
    <xf numFmtId="49" fontId="5" borderId="12" applyNumberFormat="1" applyFont="1" applyFill="0" applyBorder="1" applyAlignment="1" applyProtection="0">
      <alignment vertical="bottom"/>
    </xf>
    <xf numFmtId="1" fontId="5" fillId="2" borderId="13" applyNumberFormat="1" applyFont="1" applyFill="1" applyBorder="1" applyAlignment="1" applyProtection="0">
      <alignment vertical="bottom"/>
    </xf>
    <xf numFmtId="1" fontId="5" fillId="2" borderId="14" applyNumberFormat="1" applyFont="1" applyFill="1" applyBorder="1" applyAlignment="1" applyProtection="0">
      <alignment vertical="bottom"/>
    </xf>
    <xf numFmtId="1" fontId="9" borderId="12" applyNumberFormat="1" applyFont="1" applyFill="0" applyBorder="1" applyAlignment="1" applyProtection="0">
      <alignment vertical="bottom"/>
    </xf>
    <xf numFmtId="1" fontId="6" fillId="3" borderId="4" applyNumberFormat="1" applyFont="1" applyFill="1" applyBorder="1" applyAlignment="1" applyProtection="0">
      <alignment vertical="bottom"/>
    </xf>
    <xf numFmtId="2" fontId="5" fillId="3" borderId="4" applyNumberFormat="1" applyFont="1" applyFill="1" applyBorder="1" applyAlignment="1" applyProtection="0">
      <alignment vertical="bottom"/>
    </xf>
    <xf numFmtId="1" fontId="5" borderId="12" applyNumberFormat="1" applyFont="1" applyFill="0" applyBorder="1" applyAlignment="1" applyProtection="0">
      <alignment vertical="bottom"/>
    </xf>
    <xf numFmtId="1" fontId="5" borderId="9" applyNumberFormat="1" applyFont="1" applyFill="0" applyBorder="1" applyAlignment="1" applyProtection="0">
      <alignment vertical="bottom"/>
    </xf>
    <xf numFmtId="0" fontId="5" fillId="3" borderId="10" applyNumberFormat="1" applyFont="1" applyFill="1" applyBorder="1" applyAlignment="1" applyProtection="0">
      <alignment horizontal="center" vertical="bottom"/>
    </xf>
    <xf numFmtId="1" fontId="5" fillId="3" borderId="11" applyNumberFormat="1" applyFont="1" applyFill="1" applyBorder="1" applyAlignment="1" applyProtection="0">
      <alignment horizontal="center" vertical="bottom"/>
    </xf>
    <xf numFmtId="1" fontId="5" borderId="5" applyNumberFormat="1" applyFont="1" applyFill="0" applyBorder="1" applyAlignment="1" applyProtection="0">
      <alignment vertical="bottom"/>
    </xf>
    <xf numFmtId="49" fontId="5" borderId="9" applyNumberFormat="1" applyFont="1" applyFill="0" applyBorder="1" applyAlignment="1" applyProtection="0">
      <alignment vertical="bottom"/>
    </xf>
    <xf numFmtId="1" fontId="5" fillId="2" borderId="15" applyNumberFormat="1" applyFont="1" applyFill="1" applyBorder="1" applyAlignment="1" applyProtection="0">
      <alignment vertical="bottom"/>
    </xf>
    <xf numFmtId="1" fontId="5" fillId="2" borderId="16" applyNumberFormat="1" applyFont="1" applyFill="1" applyBorder="1" applyAlignment="1" applyProtection="0">
      <alignment vertical="bottom"/>
    </xf>
    <xf numFmtId="1" fontId="9" borderId="9" applyNumberFormat="1" applyFont="1" applyFill="0" applyBorder="1" applyAlignment="1" applyProtection="0">
      <alignment vertical="bottom"/>
    </xf>
    <xf numFmtId="1" fontId="6" fillId="4" borderId="4" applyNumberFormat="1" applyFont="1" applyFill="1" applyBorder="1" applyAlignment="1" applyProtection="0">
      <alignment vertical="bottom"/>
    </xf>
    <xf numFmtId="2" fontId="5" borderId="12" applyNumberFormat="1" applyFont="1" applyFill="0" applyBorder="1" applyAlignment="1" applyProtection="0">
      <alignment vertical="bottom"/>
    </xf>
    <xf numFmtId="1" fontId="5" borderId="7" applyNumberFormat="1" applyFont="1" applyFill="0" applyBorder="1" applyAlignment="1" applyProtection="0">
      <alignment vertical="bottom"/>
    </xf>
    <xf numFmtId="2" fontId="5" borderId="9" applyNumberFormat="1" applyFont="1" applyFill="0" applyBorder="1" applyAlignment="1" applyProtection="0">
      <alignment vertical="bottom"/>
    </xf>
    <xf numFmtId="49" fontId="5" borderId="17" applyNumberFormat="1" applyFont="1" applyFill="0" applyBorder="1" applyAlignment="1" applyProtection="0">
      <alignment vertical="bottom"/>
    </xf>
    <xf numFmtId="1" fontId="5" fillId="2" borderId="18" applyNumberFormat="1" applyFont="1" applyFill="1" applyBorder="1" applyAlignment="1" applyProtection="0">
      <alignment vertical="bottom"/>
    </xf>
    <xf numFmtId="1" fontId="5" fillId="2" borderId="19" applyNumberFormat="1" applyFont="1" applyFill="1" applyBorder="1" applyAlignment="1" applyProtection="0">
      <alignment vertical="bottom"/>
    </xf>
    <xf numFmtId="1" fontId="9" borderId="17" applyNumberFormat="1" applyFont="1" applyFill="0" applyBorder="1" applyAlignment="1" applyProtection="0">
      <alignment vertical="bottom"/>
    </xf>
    <xf numFmtId="1" fontId="6" fillId="4" borderId="20" applyNumberFormat="1" applyFont="1" applyFill="1" applyBorder="1" applyAlignment="1" applyProtection="0">
      <alignment vertical="bottom"/>
    </xf>
    <xf numFmtId="2" fontId="5" borderId="17" applyNumberFormat="1" applyFont="1" applyFill="0" applyBorder="1" applyAlignment="1" applyProtection="0">
      <alignment vertical="bottom"/>
    </xf>
    <xf numFmtId="1" fontId="5" borderId="17" applyNumberFormat="1" applyFont="1" applyFill="0" applyBorder="1" applyAlignment="1" applyProtection="0">
      <alignment vertical="bottom"/>
    </xf>
    <xf numFmtId="1" fontId="10" borderId="3" applyNumberFormat="1" applyFont="1" applyFill="0" applyBorder="1" applyAlignment="1" applyProtection="0">
      <alignment vertical="bottom"/>
    </xf>
    <xf numFmtId="49" fontId="6" borderId="21" applyNumberFormat="1" applyFont="1" applyFill="0" applyBorder="1" applyAlignment="1" applyProtection="0">
      <alignment vertical="bottom"/>
    </xf>
    <xf numFmtId="1" fontId="6" fillId="2" borderId="22" applyNumberFormat="1" applyFont="1" applyFill="1" applyBorder="1" applyAlignment="1" applyProtection="0">
      <alignment vertical="bottom"/>
    </xf>
    <xf numFmtId="1" fontId="6" fillId="2" borderId="23" applyNumberFormat="1" applyFont="1" applyFill="1" applyBorder="1" applyAlignment="1" applyProtection="0">
      <alignment vertical="bottom"/>
    </xf>
    <xf numFmtId="1" fontId="11" borderId="24" applyNumberFormat="1" applyFont="1" applyFill="0" applyBorder="1" applyAlignment="1" applyProtection="0">
      <alignment vertical="bottom"/>
    </xf>
    <xf numFmtId="1" fontId="6" borderId="24" applyNumberFormat="1" applyFont="1" applyFill="0" applyBorder="1" applyAlignment="1" applyProtection="0">
      <alignment vertical="bottom"/>
    </xf>
    <xf numFmtId="2" fontId="6" borderId="24" applyNumberFormat="1" applyFont="1" applyFill="0" applyBorder="1" applyAlignment="1" applyProtection="0">
      <alignment vertical="bottom"/>
    </xf>
    <xf numFmtId="1" fontId="5" borderId="24" applyNumberFormat="1" applyFont="1" applyFill="0" applyBorder="1" applyAlignment="1" applyProtection="0">
      <alignment vertical="bottom"/>
    </xf>
    <xf numFmtId="1" fontId="6" borderId="6" applyNumberFormat="1" applyFont="1" applyFill="0" applyBorder="1" applyAlignment="1" applyProtection="0">
      <alignment vertical="bottom"/>
    </xf>
    <xf numFmtId="1" fontId="6" borderId="1" applyNumberFormat="1" applyFont="1" applyFill="0" applyBorder="1" applyAlignment="1" applyProtection="0">
      <alignment vertical="bottom"/>
    </xf>
    <xf numFmtId="59" fontId="6" fillId="4" borderId="20" applyNumberFormat="1" applyFont="1" applyFill="1" applyBorder="1" applyAlignment="1" applyProtection="0">
      <alignment vertical="bottom"/>
    </xf>
    <xf numFmtId="59" fontId="9" borderId="20" applyNumberFormat="1" applyFont="1" applyFill="0" applyBorder="1" applyAlignment="1" applyProtection="0">
      <alignment vertical="bottom"/>
    </xf>
    <xf numFmtId="1" fontId="9" borderId="20" applyNumberFormat="1" applyFont="1" applyFill="0" applyBorder="1" applyAlignment="1" applyProtection="0">
      <alignment vertical="bottom"/>
    </xf>
    <xf numFmtId="1" fontId="5" borderId="20" applyNumberFormat="1" applyFont="1" applyFill="0" applyBorder="1" applyAlignment="1" applyProtection="0">
      <alignment vertical="bottom"/>
    </xf>
    <xf numFmtId="2" fontId="5" borderId="20" applyNumberFormat="1" applyFont="1" applyFill="0" applyBorder="1" applyAlignment="1" applyProtection="0">
      <alignment vertical="bottom"/>
    </xf>
    <xf numFmtId="49" fontId="10" fillId="2" borderId="4" applyNumberFormat="1" applyFont="1" applyFill="1" applyBorder="1" applyAlignment="1" applyProtection="0">
      <alignment vertical="bottom"/>
    </xf>
    <xf numFmtId="2" fontId="8" fillId="3" borderId="4" applyNumberFormat="1" applyFont="1" applyFill="1" applyBorder="1" applyAlignment="1" applyProtection="0">
      <alignment vertical="bottom"/>
    </xf>
    <xf numFmtId="1" fontId="10" borderId="7" applyNumberFormat="1" applyFont="1" applyFill="0" applyBorder="1" applyAlignment="1" applyProtection="0">
      <alignment vertical="bottom"/>
    </xf>
    <xf numFmtId="49" fontId="6" borderId="24" applyNumberFormat="1" applyFont="1" applyFill="0" applyBorder="1" applyAlignment="1" applyProtection="0">
      <alignment vertical="bottom"/>
    </xf>
    <xf numFmtId="49" fontId="10" borderId="1" applyNumberFormat="1" applyFont="1" applyFill="0" applyBorder="1" applyAlignment="1" applyProtection="0">
      <alignment vertical="bottom"/>
    </xf>
    <xf numFmtId="1" fontId="12" borderId="1" applyNumberFormat="1" applyFont="1" applyFill="0" applyBorder="1" applyAlignment="1" applyProtection="0">
      <alignment vertical="bottom"/>
    </xf>
    <xf numFmtId="1" fontId="2" borderId="1" applyNumberFormat="1" applyFont="1" applyFill="0" applyBorder="1" applyAlignment="1" applyProtection="0">
      <alignment vertical="bottom"/>
    </xf>
    <xf numFmtId="49" fontId="8" borderId="1" applyNumberFormat="1" applyFont="1" applyFill="0" applyBorder="1" applyAlignment="1" applyProtection="0">
      <alignment vertical="bottom"/>
    </xf>
    <xf numFmtId="49" fontId="2" borderId="1" applyNumberFormat="1" applyFont="1" applyFill="0" applyBorder="1" applyAlignment="1" applyProtection="0">
      <alignment vertical="bottom"/>
    </xf>
    <xf numFmtId="0" fontId="2" borderId="1" applyNumberFormat="1" applyFont="1" applyFill="0" applyBorder="1" applyAlignment="1" applyProtection="0">
      <alignment vertical="bottom"/>
    </xf>
    <xf numFmtId="1" fontId="8" borderId="1" applyNumberFormat="1" applyFont="1" applyFill="0" applyBorder="1" applyAlignment="1" applyProtection="0">
      <alignment vertical="bottom"/>
    </xf>
    <xf numFmtId="1" fontId="13" borderId="1" applyNumberFormat="1" applyFont="1" applyFill="0" applyBorder="1" applyAlignment="1" applyProtection="0">
      <alignment vertical="bottom"/>
    </xf>
    <xf numFmtId="49" fontId="14" borderId="1" applyNumberFormat="1" applyFont="1" applyFill="0" applyBorder="1" applyAlignment="1" applyProtection="0">
      <alignment vertical="bottom"/>
    </xf>
  </cellXfs>
  <cellStyles count="1">
    <cellStyle name="Normal" xfId="0" builtinId="0"/>
  </cellStyles>
  <dxfs count="4">
    <dxf>
      <font>
        <color rgb="ff000000"/>
      </font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5"/>
        </patternFill>
      </fill>
    </dxf>
    <dxf>
      <font>
        <color rgb="ff000000"/>
      </font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5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c0c0c0"/>
      <rgbColor rgb="ff808080"/>
      <rgbColor rgb="ff9999ff"/>
      <rgbColor rgb="ffffff99"/>
      <rgbColor rgb="00000000"/>
      <rgbColor rgb="ffdd0806"/>
      <rgbColor rgb="ffccffcc"/>
      <rgbColor rgb="ffffffff"/>
      <rgbColor rgb="ffffffcc"/>
      <rgbColor rgb="fff20884"/>
      <rgbColor rgb="ff0000d4"/>
      <rgbColor rgb="ff00641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1" i="0" strike="noStrike" sz="1000" u="none">
                <a:solidFill>
                  <a:srgbClr val="000000"/>
                </a:solidFill>
                <a:latin typeface="Arial"/>
              </a:defRPr>
            </a:pPr>
            <a:r>
              <a:rPr b="1" i="0" strike="noStrike" sz="1000" u="none">
                <a:solidFill>
                  <a:srgbClr val="000000"/>
                </a:solidFill>
                <a:latin typeface="Arial"/>
              </a:rPr>
              <a:t>Weight &amp; Balance DA40TDI</a:t>
            </a:r>
          </a:p>
        </c:rich>
      </c:tx>
      <c:layout>
        <c:manualLayout>
          <c:xMode val="edge"/>
          <c:yMode val="edge"/>
          <c:x val="0.150525"/>
          <c:y val="0"/>
          <c:w val="0.419495"/>
          <c:h val="0.09228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153726"/>
          <c:y val="0.09228"/>
          <c:w val="0.545967"/>
          <c:h val="0.75924"/>
        </c:manualLayout>
      </c:layout>
      <c:scatterChart>
        <c:scatterStyle val="lineMarker"/>
        <c:varyColors val="0"/>
        <c:ser>
          <c:idx val="0"/>
          <c:order val="0"/>
          <c:tx>
            <c:v>Envelope</c:v>
          </c:tx>
          <c:spPr>
            <a:solidFill>
              <a:srgbClr val="9999FF"/>
            </a:solidFill>
            <a:ln w="25400" cap="flat">
              <a:solidFill>
                <a:srgbClr val="DD0806"/>
              </a:solidFill>
              <a:prstDash val="solid"/>
              <a:bevel/>
            </a:ln>
            <a:effectLst/>
          </c:spPr>
          <c:marker>
            <c:symbol val="none"/>
            <c:size val="3"/>
            <c:spPr>
              <a:solidFill>
                <a:srgbClr val="9999FF"/>
              </a:solidFill>
              <a:ln w="25400" cap="flat">
                <a:solidFill>
                  <a:srgbClr val="DD0806"/>
                </a:solidFill>
                <a:prstDash val="solid"/>
                <a:bevel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850" u="non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xVal>
            <c:numRef>
              <c:f>'PH-PCA'!$E$25:$E$29</c:f>
              <c:numCache>
                <c:ptCount val="5"/>
                <c:pt idx="0">
                  <c:v>2.400000</c:v>
                </c:pt>
                <c:pt idx="1">
                  <c:v>2.400000</c:v>
                </c:pt>
                <c:pt idx="2">
                  <c:v>2.460000</c:v>
                </c:pt>
                <c:pt idx="3">
                  <c:v>2.590000</c:v>
                </c:pt>
                <c:pt idx="4">
                  <c:v>2.590000</c:v>
                </c:pt>
              </c:numCache>
            </c:numRef>
          </c:xVal>
          <c:yVal>
            <c:numRef>
              <c:f>'PH-PCA'!$F$25:$F$29</c:f>
              <c:numCache>
                <c:ptCount val="5"/>
                <c:pt idx="0">
                  <c:v>0.000000</c:v>
                </c:pt>
                <c:pt idx="1">
                  <c:v>980.000000</c:v>
                </c:pt>
                <c:pt idx="2">
                  <c:v>1150.000000</c:v>
                </c:pt>
                <c:pt idx="3">
                  <c:v>1150.000000</c:v>
                </c:pt>
                <c:pt idx="4">
                  <c:v>0.000000</c:v>
                </c:pt>
              </c:numCache>
            </c:numRef>
          </c:yVal>
          <c:smooth val="0"/>
        </c:ser>
        <c:ser>
          <c:idx val="1"/>
          <c:order val="1"/>
          <c:tx>
            <c:v>TOW</c:v>
          </c:tx>
          <c:spPr>
            <a:solidFill>
              <a:srgbClr val="F20884"/>
            </a:solidFill>
            <a:ln w="12700" cap="flat">
              <a:noFill/>
              <a:miter lim="400000"/>
            </a:ln>
            <a:effectLst/>
          </c:spPr>
          <c:marker>
            <c:symbol val="square"/>
            <c:size val="3"/>
            <c:spPr>
              <a:solidFill>
                <a:srgbClr val="F20884"/>
              </a:solidFill>
              <a:ln w="25400" cap="flat">
                <a:solidFill>
                  <a:srgbClr val="F20884"/>
                </a:solidFill>
                <a:prstDash val="solid"/>
                <a:bevel/>
              </a:ln>
              <a:effectLst/>
            </c:spPr>
          </c:marker>
          <c:dLbls>
            <c:numFmt formatCode="0" sourceLinked="0"/>
            <c:txPr>
              <a:bodyPr/>
              <a:lstStyle/>
              <a:p>
                <a:pPr>
                  <a:defRPr b="0" i="0" strike="noStrike" sz="850" u="non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'PH-PCA'!$G$18</c:f>
              <c:numCache>
                <c:ptCount val="1"/>
                <c:pt idx="0">
                  <c:v>2.425445</c:v>
                </c:pt>
              </c:numCache>
            </c:numRef>
          </c:xVal>
          <c:yVal>
            <c:numRef>
              <c:f>'PH-PCA'!$F$18</c:f>
              <c:numCache>
                <c:ptCount val="1"/>
                <c:pt idx="0">
                  <c:v>1067.140000</c:v>
                </c:pt>
              </c:numCache>
            </c:numRef>
          </c:yVal>
          <c:smooth val="0"/>
        </c:ser>
        <c:ser>
          <c:idx val="2"/>
          <c:order val="2"/>
          <c:tx>
            <c:v>LDW</c:v>
          </c:tx>
          <c:spPr>
            <a:solidFill>
              <a:srgbClr val="0000D4"/>
            </a:solidFill>
            <a:ln w="12700" cap="flat">
              <a:noFill/>
              <a:miter lim="400000"/>
            </a:ln>
            <a:effectLst/>
          </c:spPr>
          <c:marker>
            <c:symbol val="triangle"/>
            <c:size val="3"/>
            <c:spPr>
              <a:solidFill>
                <a:srgbClr val="0000D4"/>
              </a:solidFill>
              <a:ln w="25400" cap="flat">
                <a:solidFill>
                  <a:srgbClr val="0000D4"/>
                </a:solidFill>
                <a:prstDash val="solid"/>
                <a:bevel/>
              </a:ln>
              <a:effectLst/>
            </c:spPr>
          </c:marker>
          <c:dLbls>
            <c:numFmt formatCode="0" sourceLinked="0"/>
            <c:txPr>
              <a:bodyPr/>
              <a:lstStyle/>
              <a:p>
                <a:pPr>
                  <a:defRPr b="0" i="0" strike="noStrike" sz="850" u="non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'PH-PCA'!$G$20</c:f>
              <c:numCache>
                <c:ptCount val="1"/>
                <c:pt idx="0">
                  <c:v>2.420497</c:v>
                </c:pt>
              </c:numCache>
            </c:numRef>
          </c:xVal>
          <c:yVal>
            <c:numRef>
              <c:f>'PH-PCA'!$F$20</c:f>
              <c:numCache>
                <c:ptCount val="1"/>
                <c:pt idx="0">
                  <c:v>1041.940000</c:v>
                </c:pt>
              </c:numCache>
            </c:numRef>
          </c:yVal>
          <c:smooth val="0"/>
        </c:ser>
        <c:ser>
          <c:idx val="3"/>
          <c:order val="3"/>
          <c:tx>
            <c:v>ZFW</c:v>
          </c:tx>
          <c:spPr>
            <a:solidFill>
              <a:srgbClr val="006411"/>
            </a:solidFill>
            <a:ln w="12700" cap="flat">
              <a:noFill/>
              <a:miter lim="400000"/>
            </a:ln>
            <a:effectLst/>
          </c:spPr>
          <c:marker>
            <c:symbol val="circle"/>
            <c:size val="3"/>
            <c:spPr>
              <a:solidFill>
                <a:srgbClr val="006411"/>
              </a:solidFill>
              <a:ln w="25400" cap="flat">
                <a:solidFill>
                  <a:srgbClr val="006411"/>
                </a:solidFill>
                <a:prstDash val="solid"/>
                <a:bevel/>
              </a:ln>
              <a:effectLst/>
            </c:spPr>
          </c:marker>
          <c:dLbls>
            <c:numFmt formatCode="0" sourceLinked="0"/>
            <c:txPr>
              <a:bodyPr/>
              <a:lstStyle/>
              <a:p>
                <a:pPr>
                  <a:defRPr b="0" i="0" strike="noStrike" sz="850" u="none">
                    <a:solidFill>
                      <a:srgbClr val="000000"/>
                    </a:solidFill>
                    <a:latin typeface="Arial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'PH-PCA'!$G$14</c:f>
              <c:numCache>
                <c:ptCount val="1"/>
                <c:pt idx="0">
                  <c:v>2.410592</c:v>
                </c:pt>
              </c:numCache>
            </c:numRef>
          </c:xVal>
          <c:yVal>
            <c:numRef>
              <c:f>'PH-PCA'!$F$14</c:f>
              <c:numCache>
                <c:ptCount val="1"/>
                <c:pt idx="0">
                  <c:v>994.900000</c:v>
                </c:pt>
              </c:numCache>
            </c:numRef>
          </c:yVal>
          <c:smooth val="0"/>
        </c:ser>
        <c:axId val="2094734552"/>
        <c:axId val="2094734553"/>
      </c:scatterChart>
      <c:valAx>
        <c:axId val="2094734552"/>
        <c:scaling>
          <c:orientation val="minMax"/>
          <c:max val="2.6"/>
          <c:min val="2.35"/>
        </c:scaling>
        <c:delete val="0"/>
        <c:axPos val="b"/>
        <c:majorGridlines>
          <c:spPr>
            <a:ln w="12700" cap="flat">
              <a:solidFill>
                <a:srgbClr val="C0C0C0"/>
              </a:solidFill>
              <a:prstDash val="solid"/>
              <a:bevel/>
            </a:ln>
          </c:spPr>
        </c:majorGridlines>
        <c:minorGridlines>
          <c:spPr>
            <a:ln w="12700" cap="flat">
              <a:solidFill>
                <a:srgbClr val="C0C0C0"/>
              </a:solidFill>
              <a:prstDash val="solid"/>
              <a:bevel/>
            </a:ln>
          </c:spPr>
        </c:minorGridlines>
        <c:title>
          <c:tx>
            <c:rich>
              <a:bodyPr rot="0"/>
              <a:lstStyle/>
              <a:p>
                <a:pPr>
                  <a:defRPr b="1" i="0" strike="noStrike" sz="850" u="none">
                    <a:solidFill>
                      <a:srgbClr val="000000"/>
                    </a:solidFill>
                    <a:latin typeface="Arial"/>
                  </a:defRPr>
                </a:pPr>
                <a:r>
                  <a:rPr b="1" i="0" strike="noStrike" sz="850" u="none">
                    <a:solidFill>
                      <a:srgbClr val="000000"/>
                    </a:solidFill>
                    <a:latin typeface="Arial"/>
                  </a:rPr>
                  <a:t>Arm (m.)</a:t>
                </a:r>
              </a:p>
            </c:rich>
          </c:tx>
          <c:layout/>
          <c:overlay val="1"/>
        </c:title>
        <c:numFmt formatCode="General" sourceLinked="1"/>
        <c:majorTickMark val="out"/>
        <c:minorTickMark val="none"/>
        <c:tickLblPos val="nextTo"/>
        <c:spPr>
          <a:ln w="12700" cap="flat">
            <a:solidFill>
              <a:srgbClr val="808080"/>
            </a:solidFill>
            <a:prstDash val="solid"/>
            <a:bevel/>
          </a:ln>
        </c:spPr>
        <c:txPr>
          <a:bodyPr rot="0"/>
          <a:lstStyle/>
          <a:p>
            <a:pPr>
              <a:defRPr b="0" i="0" strike="noStrike" sz="850" u="none">
                <a:solidFill>
                  <a:srgbClr val="000000"/>
                </a:solidFill>
                <a:latin typeface="Arial"/>
              </a:defRPr>
            </a:pPr>
          </a:p>
        </c:txPr>
        <c:crossAx val="2094734553"/>
        <c:crosses val="autoZero"/>
        <c:crossBetween val="between"/>
        <c:majorUnit val="0.25"/>
        <c:minorUnit val="0.125"/>
      </c:valAx>
      <c:valAx>
        <c:axId val="2094734553"/>
        <c:scaling>
          <c:orientation val="minMax"/>
          <c:max val="1250"/>
          <c:min val="800"/>
        </c:scaling>
        <c:delete val="0"/>
        <c:axPos val="l"/>
        <c:majorGridlines>
          <c:spPr>
            <a:ln w="12700" cap="flat">
              <a:solidFill>
                <a:srgbClr val="C0C0C0"/>
              </a:solidFill>
              <a:prstDash val="solid"/>
              <a:bevel/>
            </a:ln>
          </c:spPr>
        </c:majorGridlines>
        <c:title>
          <c:tx>
            <c:rich>
              <a:bodyPr rot="-5400000"/>
              <a:lstStyle/>
              <a:p>
                <a:pPr>
                  <a:defRPr b="1" i="0" strike="noStrike" sz="850" u="none">
                    <a:solidFill>
                      <a:srgbClr val="000000"/>
                    </a:solidFill>
                    <a:latin typeface="Arial"/>
                  </a:defRPr>
                </a:pPr>
                <a:r>
                  <a:rPr b="1" i="0" strike="noStrike" sz="850" u="none">
                    <a:solidFill>
                      <a:srgbClr val="000000"/>
                    </a:solidFill>
                    <a:latin typeface="Arial"/>
                  </a:rPr>
                  <a:t>Weight (kg.)</a:t>
                </a:r>
              </a:p>
            </c:rich>
          </c:tx>
          <c:layout/>
          <c:overlay val="1"/>
        </c:title>
        <c:numFmt formatCode="General" sourceLinked="1"/>
        <c:majorTickMark val="out"/>
        <c:minorTickMark val="none"/>
        <c:tickLblPos val="nextTo"/>
        <c:spPr>
          <a:ln w="12700" cap="flat">
            <a:solidFill>
              <a:srgbClr val="808080"/>
            </a:solidFill>
            <a:prstDash val="solid"/>
            <a:bevel/>
          </a:ln>
        </c:spPr>
        <c:txPr>
          <a:bodyPr rot="0"/>
          <a:lstStyle/>
          <a:p>
            <a:pPr>
              <a:defRPr b="0" i="0" strike="noStrike" sz="850" u="none">
                <a:solidFill>
                  <a:srgbClr val="000000"/>
                </a:solidFill>
                <a:latin typeface="Arial"/>
              </a:defRPr>
            </a:pPr>
          </a:p>
        </c:txPr>
        <c:crossAx val="2094734552"/>
        <c:crosses val="autoZero"/>
        <c:crossBetween val="between"/>
        <c:majorUnit val="50"/>
        <c:minorUnit val="25"/>
      </c:valAx>
      <c:spPr>
        <a:gradFill flip="none" rotWithShape="1">
          <a:gsLst>
            <a:gs pos="0">
              <a:srgbClr val="FFFF99"/>
            </a:gs>
            <a:gs pos="100000">
              <a:srgbClr val="FFFFCC"/>
            </a:gs>
          </a:gsLst>
          <a:lin ang="2700000" scaled="0"/>
        </a:gradFill>
        <a:ln w="12700" cap="flat">
          <a:solidFill>
            <a:srgbClr val="808080"/>
          </a:solidFill>
          <a:prstDash val="solid"/>
          <a:bevel/>
        </a:ln>
        <a:effectLst/>
      </c:spPr>
    </c:plotArea>
    <c:legend>
      <c:legendPos val="r"/>
      <c:layout>
        <c:manualLayout>
          <c:xMode val="edge"/>
          <c:yMode val="edge"/>
          <c:x val="0.766337"/>
          <c:y val="0.350982"/>
          <c:w val="0.233663"/>
          <c:h val="0.184402"/>
        </c:manualLayout>
      </c:layout>
      <c:overlay val="1"/>
      <c:spPr>
        <a:solidFill>
          <a:srgbClr val="FFFFFF"/>
        </a:solidFill>
        <a:ln w="3175" cap="flat">
          <a:solidFill>
            <a:srgbClr val="000000"/>
          </a:solidFill>
          <a:prstDash val="solid"/>
          <a:bevel/>
        </a:ln>
        <a:effectLst/>
      </c:spPr>
      <c:txPr>
        <a:bodyPr rot="0"/>
        <a:lstStyle/>
        <a:p>
          <a:pPr>
            <a:defRPr b="0" i="0" strike="noStrike" sz="780" u="non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3175" cap="flat">
      <a:solidFill>
        <a:srgbClr val="000000"/>
      </a:solidFill>
      <a:prstDash val="solid"/>
      <a:beve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126284</xdr:colOff>
      <xdr:row>18</xdr:row>
      <xdr:rowOff>10285</xdr:rowOff>
    </xdr:from>
    <xdr:to>
      <xdr:col>6</xdr:col>
      <xdr:colOff>536504</xdr:colOff>
      <xdr:row>31</xdr:row>
      <xdr:rowOff>95497</xdr:rowOff>
    </xdr:to>
    <xdr:graphicFrame>
      <xdr:nvGraphicFramePr>
        <xdr:cNvPr id="2" name="Chart 2"/>
        <xdr:cNvGraphicFramePr/>
      </xdr:nvGraphicFramePr>
      <xdr:xfrm>
        <a:off x="519984" y="4366385"/>
        <a:ext cx="3902720" cy="280682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364880</xdr:colOff>
      <xdr:row>8</xdr:row>
      <xdr:rowOff>145805</xdr:rowOff>
    </xdr:from>
    <xdr:to>
      <xdr:col>5</xdr:col>
      <xdr:colOff>397119</xdr:colOff>
      <xdr:row>8</xdr:row>
      <xdr:rowOff>157040</xdr:rowOff>
    </xdr:to>
    <xdr:sp>
      <xdr:nvSpPr>
        <xdr:cNvPr id="3" name="Shape 3"/>
        <xdr:cNvSpPr/>
      </xdr:nvSpPr>
      <xdr:spPr>
        <a:xfrm>
          <a:off x="3730380" y="2050805"/>
          <a:ext cx="32240" cy="11236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fill="norm" stroke="1" extrusionOk="0">
              <a:moveTo>
                <a:pt x="21600" y="0"/>
              </a:moveTo>
              <a:cubicBezTo>
                <a:pt x="14400" y="7200"/>
                <a:pt x="7200" y="14400"/>
                <a:pt x="0" y="21600"/>
              </a:cubicBezTo>
            </a:path>
          </a:pathLst>
        </a:custGeom>
        <a:noFill/>
        <a:ln w="25400" cap="rnd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</xdr:wsDr>
</file>

<file path=xl/theme/_rels/theme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L40"/>
  <sheetViews>
    <sheetView workbookViewId="0" showGridLines="0" defaultGridColor="1"/>
  </sheetViews>
  <sheetFormatPr defaultColWidth="8.83333" defaultRowHeight="12" customHeight="1" outlineLevelRow="0" outlineLevelCol="0"/>
  <cols>
    <col min="1" max="1" width="5.17188" style="1" customWidth="1"/>
    <col min="2" max="2" width="23" style="1" customWidth="1"/>
    <col min="3" max="3" width="5.85156" style="1" customWidth="1"/>
    <col min="4" max="4" width="4.85156" style="1" customWidth="1"/>
    <col min="5" max="5" width="5.35156" style="1" customWidth="1"/>
    <col min="6" max="6" width="6.85156" style="1" customWidth="1"/>
    <col min="7" max="7" width="8.35156" style="1" customWidth="1"/>
    <col min="8" max="8" width="8.5" style="1" customWidth="1"/>
    <col min="9" max="9" width="2" style="1" customWidth="1"/>
    <col min="10" max="10" width="4.5" style="1" customWidth="1"/>
    <col min="11" max="11" width="4.35156" style="1" customWidth="1"/>
    <col min="12" max="12" width="11" style="1" customWidth="1"/>
    <col min="13" max="16384" width="8.85156" style="1" customWidth="1"/>
  </cols>
  <sheetData>
    <row r="1" ht="21" customHeight="1">
      <c r="A1" s="2"/>
      <c r="B1" t="s" s="3">
        <v>0</v>
      </c>
      <c r="C1" s="2"/>
      <c r="D1" s="2"/>
      <c r="E1" s="2"/>
      <c r="F1" s="2"/>
      <c r="G1" s="2"/>
      <c r="H1" s="2"/>
      <c r="I1" s="4"/>
      <c r="J1" s="4"/>
      <c r="K1" s="4"/>
      <c r="L1" s="4"/>
    </row>
    <row r="2" ht="15" customHeight="1">
      <c r="A2" s="2"/>
      <c r="B2" s="5"/>
      <c r="C2" s="6"/>
      <c r="D2" s="6"/>
      <c r="E2" s="2"/>
      <c r="F2" s="2"/>
      <c r="G2" s="2"/>
      <c r="H2" s="2"/>
      <c r="I2" s="4"/>
      <c r="J2" s="4"/>
      <c r="K2" s="4"/>
      <c r="L2" s="4"/>
    </row>
    <row r="3" ht="19" customHeight="1">
      <c r="A3" s="7"/>
      <c r="B3" t="s" s="8">
        <v>1</v>
      </c>
      <c r="C3" t="s" s="9">
        <v>2</v>
      </c>
      <c r="D3" s="10"/>
      <c r="E3" s="11"/>
      <c r="F3" s="2"/>
      <c r="G3" s="2"/>
      <c r="H3" s="2"/>
      <c r="I3" s="4"/>
      <c r="J3" s="4"/>
      <c r="K3" s="4"/>
      <c r="L3" s="4"/>
    </row>
    <row r="4" ht="19" customHeight="1">
      <c r="A4" s="7"/>
      <c r="B4" t="s" s="8">
        <v>3</v>
      </c>
      <c r="C4" t="s" s="9">
        <v>4</v>
      </c>
      <c r="D4" s="10"/>
      <c r="E4" s="11"/>
      <c r="F4" s="2"/>
      <c r="G4" s="2"/>
      <c r="H4" s="2"/>
      <c r="I4" s="4"/>
      <c r="J4" s="4"/>
      <c r="K4" s="4"/>
      <c r="L4" s="4"/>
    </row>
    <row r="5" ht="19" customHeight="1">
      <c r="A5" s="2"/>
      <c r="B5" s="12"/>
      <c r="C5" s="13"/>
      <c r="D5" s="13"/>
      <c r="E5" s="6"/>
      <c r="F5" s="6"/>
      <c r="G5" s="6"/>
      <c r="H5" s="6"/>
      <c r="I5" s="4"/>
      <c r="J5" s="14"/>
      <c r="K5" s="14"/>
      <c r="L5" s="4"/>
    </row>
    <row r="6" ht="19" customHeight="1">
      <c r="A6" s="15"/>
      <c r="B6" s="16"/>
      <c r="C6" t="s" s="8">
        <v>5</v>
      </c>
      <c r="D6" t="s" s="8">
        <v>6</v>
      </c>
      <c r="E6" t="s" s="8">
        <v>7</v>
      </c>
      <c r="F6" t="s" s="8">
        <v>8</v>
      </c>
      <c r="G6" t="s" s="8">
        <v>9</v>
      </c>
      <c r="H6" t="s" s="8">
        <v>10</v>
      </c>
      <c r="I6" s="17"/>
      <c r="J6" t="s" s="18">
        <v>11</v>
      </c>
      <c r="K6" s="19"/>
      <c r="L6" s="20"/>
    </row>
    <row r="7" ht="19" customHeight="1">
      <c r="A7" s="21"/>
      <c r="B7" t="s" s="22">
        <v>12</v>
      </c>
      <c r="C7" s="23"/>
      <c r="D7" s="24"/>
      <c r="E7" s="25">
        <f>F7*(1/$J$17)</f>
        <v>1829.617806310520</v>
      </c>
      <c r="F7" s="26">
        <v>829.9</v>
      </c>
      <c r="G7" s="27">
        <v>2.423</v>
      </c>
      <c r="H7" s="28">
        <f>F7*G7</f>
        <v>2010.8477</v>
      </c>
      <c r="I7" s="29"/>
      <c r="J7" s="30">
        <v>1150</v>
      </c>
      <c r="K7" s="31"/>
      <c r="L7" s="32"/>
    </row>
    <row r="8" ht="19" customHeight="1">
      <c r="A8" s="21"/>
      <c r="B8" t="s" s="33">
        <v>13</v>
      </c>
      <c r="C8" s="34"/>
      <c r="D8" s="35"/>
      <c r="E8" s="36">
        <f>F8*(1/$J$17)</f>
        <v>209.439319917459</v>
      </c>
      <c r="F8" s="37">
        <v>95</v>
      </c>
      <c r="G8" s="38">
        <v>2.3</v>
      </c>
      <c r="H8" s="29">
        <f>F8*G8</f>
        <v>218.5</v>
      </c>
      <c r="I8" s="32"/>
      <c r="J8" s="39"/>
      <c r="K8" s="39"/>
      <c r="L8" s="4"/>
    </row>
    <row r="9" ht="19" customHeight="1">
      <c r="A9" s="21"/>
      <c r="B9" t="s" s="33">
        <v>14</v>
      </c>
      <c r="C9" s="34"/>
      <c r="D9" s="35"/>
      <c r="E9" s="36">
        <f>F9*(1/$J$17)</f>
        <v>143.300587311946</v>
      </c>
      <c r="F9" s="37">
        <v>65</v>
      </c>
      <c r="G9" s="40">
        <v>2.3</v>
      </c>
      <c r="H9" s="29">
        <f>F9*G9</f>
        <v>149.5</v>
      </c>
      <c r="I9" s="29"/>
      <c r="J9" t="s" s="18">
        <v>15</v>
      </c>
      <c r="K9" s="19"/>
      <c r="L9" s="32"/>
    </row>
    <row r="10" ht="19" customHeight="1">
      <c r="A10" s="21"/>
      <c r="B10" t="s" s="33">
        <v>16</v>
      </c>
      <c r="C10" s="34"/>
      <c r="D10" s="35"/>
      <c r="E10" s="36">
        <f>F10*(1/$J$17)</f>
        <v>0</v>
      </c>
      <c r="F10" s="37"/>
      <c r="G10" s="40">
        <v>3.25</v>
      </c>
      <c r="H10" s="29">
        <f>F10*G10</f>
        <v>0</v>
      </c>
      <c r="I10" s="29"/>
      <c r="J10" s="30">
        <v>113.6</v>
      </c>
      <c r="K10" s="31"/>
      <c r="L10" s="32"/>
    </row>
    <row r="11" ht="19" customHeight="1">
      <c r="A11" s="21"/>
      <c r="B11" t="s" s="33">
        <v>17</v>
      </c>
      <c r="C11" s="34"/>
      <c r="D11" s="35"/>
      <c r="E11" s="36">
        <f>F11*(1/$J$17)</f>
        <v>0</v>
      </c>
      <c r="F11" s="37"/>
      <c r="G11" s="40">
        <v>3.25</v>
      </c>
      <c r="H11" s="29">
        <f>F11*G11</f>
        <v>0</v>
      </c>
      <c r="I11" s="32"/>
      <c r="J11" s="39"/>
      <c r="K11" s="39"/>
      <c r="L11" s="4"/>
    </row>
    <row r="12" ht="19" customHeight="1">
      <c r="A12" s="21"/>
      <c r="B12" t="s" s="33">
        <v>18</v>
      </c>
      <c r="C12" s="34"/>
      <c r="D12" s="35"/>
      <c r="E12" s="36">
        <f>F12*(1/$J$17)</f>
        <v>11.0231221009189</v>
      </c>
      <c r="F12" s="37">
        <v>5</v>
      </c>
      <c r="G12" s="40">
        <v>3.89</v>
      </c>
      <c r="H12" s="29">
        <f>F12*G12</f>
        <v>19.45</v>
      </c>
      <c r="I12" s="29"/>
      <c r="J12" t="s" s="18">
        <v>19</v>
      </c>
      <c r="K12" s="19"/>
      <c r="L12" s="32"/>
    </row>
    <row r="13" ht="19.5" customHeight="1">
      <c r="A13" s="21"/>
      <c r="B13" t="s" s="41">
        <v>20</v>
      </c>
      <c r="C13" s="42"/>
      <c r="D13" s="43"/>
      <c r="E13" s="44">
        <f>F13*(1/$J$17)</f>
        <v>0</v>
      </c>
      <c r="F13" s="45">
        <v>0</v>
      </c>
      <c r="G13" s="46">
        <v>4.54</v>
      </c>
      <c r="H13" s="47">
        <f>F13*G13</f>
        <v>0</v>
      </c>
      <c r="I13" s="29"/>
      <c r="J13" s="30">
        <v>0.84</v>
      </c>
      <c r="K13" s="31"/>
      <c r="L13" s="32"/>
    </row>
    <row r="14" ht="19.5" customHeight="1">
      <c r="A14" s="48"/>
      <c r="B14" t="s" s="49">
        <v>21</v>
      </c>
      <c r="C14" s="50"/>
      <c r="D14" s="51"/>
      <c r="E14" s="52">
        <f>SUM(E7:E13)</f>
        <v>2193.380835640840</v>
      </c>
      <c r="F14" s="53">
        <f>SUM(F7:F13)</f>
        <v>994.9</v>
      </c>
      <c r="G14" s="54">
        <f>H14/F14</f>
        <v>2.41059171776058</v>
      </c>
      <c r="H14" s="55">
        <f>SUM(H7:H13)</f>
        <v>2398.2977</v>
      </c>
      <c r="I14" s="20"/>
      <c r="J14" s="56"/>
      <c r="K14" s="56"/>
      <c r="L14" s="57"/>
    </row>
    <row r="15" ht="19.5" customHeight="1">
      <c r="A15" s="21"/>
      <c r="B15" t="s" s="41">
        <v>22</v>
      </c>
      <c r="C15" s="58">
        <v>90</v>
      </c>
      <c r="D15" s="59">
        <f>C15*(1/$J$20)</f>
        <v>23.775495917219</v>
      </c>
      <c r="E15" s="60">
        <f>F15*(1/$J$17)</f>
        <v>166.669606165894</v>
      </c>
      <c r="F15" s="61">
        <f>C15*$J$13</f>
        <v>75.59999999999999</v>
      </c>
      <c r="G15" s="62">
        <v>2.63</v>
      </c>
      <c r="H15" s="61">
        <f>F15*G15</f>
        <v>198.828</v>
      </c>
      <c r="I15" s="32"/>
      <c r="J15" s="6"/>
      <c r="K15" s="6"/>
      <c r="L15" s="4"/>
    </row>
    <row r="16" ht="19.5" customHeight="1">
      <c r="A16" s="48"/>
      <c r="B16" t="s" s="49">
        <v>23</v>
      </c>
      <c r="C16" s="50"/>
      <c r="D16" s="51"/>
      <c r="E16" s="52">
        <f>E14+E15</f>
        <v>2360.050441806730</v>
      </c>
      <c r="F16" s="53">
        <f>F14+F15</f>
        <v>1070.5</v>
      </c>
      <c r="G16" s="54">
        <f>H16/F16</f>
        <v>2.42608659504904</v>
      </c>
      <c r="H16" s="55">
        <f>H14+H15</f>
        <v>2597.1257</v>
      </c>
      <c r="I16" s="17"/>
      <c r="J16" t="s" s="63">
        <v>8</v>
      </c>
      <c r="K16" t="s" s="63">
        <v>7</v>
      </c>
      <c r="L16" s="20"/>
    </row>
    <row r="17" ht="19.5" customHeight="1">
      <c r="A17" s="21"/>
      <c r="B17" t="s" s="41">
        <v>24</v>
      </c>
      <c r="C17" s="58">
        <v>4</v>
      </c>
      <c r="D17" s="59">
        <f>C17*(1/$J$20)</f>
        <v>1.05668870743196</v>
      </c>
      <c r="E17" s="60">
        <f>F17*(1/$J$17)</f>
        <v>7.40753805181749</v>
      </c>
      <c r="F17" s="61">
        <f>C17*$J$13</f>
        <v>3.36</v>
      </c>
      <c r="G17" s="62">
        <v>2.63</v>
      </c>
      <c r="H17" s="61">
        <f>F17*G17</f>
        <v>8.8368</v>
      </c>
      <c r="I17" s="29"/>
      <c r="J17" s="64">
        <v>0.453592</v>
      </c>
      <c r="K17" s="64">
        <v>1</v>
      </c>
      <c r="L17" s="32"/>
    </row>
    <row r="18" ht="19.5" customHeight="1">
      <c r="A18" s="48"/>
      <c r="B18" t="s" s="49">
        <v>25</v>
      </c>
      <c r="C18" s="50"/>
      <c r="D18" s="51"/>
      <c r="E18" s="52">
        <f>E16-E17</f>
        <v>2352.642903754910</v>
      </c>
      <c r="F18" s="53">
        <f>F16-F17</f>
        <v>1067.14</v>
      </c>
      <c r="G18" s="54">
        <f>H18/F18</f>
        <v>2.42544455272973</v>
      </c>
      <c r="H18" s="55">
        <f>H16-H17</f>
        <v>2588.2889</v>
      </c>
      <c r="I18" s="20"/>
      <c r="J18" s="65"/>
      <c r="K18" s="65"/>
      <c r="L18" s="57"/>
    </row>
    <row r="19" ht="19.5" customHeight="1">
      <c r="A19" s="21"/>
      <c r="B19" t="s" s="41">
        <v>26</v>
      </c>
      <c r="C19" s="58">
        <v>30</v>
      </c>
      <c r="D19" s="59">
        <v>26</v>
      </c>
      <c r="E19" s="60">
        <v>185</v>
      </c>
      <c r="F19" s="61">
        <f>C19*$J$13</f>
        <v>25.2</v>
      </c>
      <c r="G19" s="62">
        <v>2.63</v>
      </c>
      <c r="H19" s="61">
        <f>F19*G19</f>
        <v>66.276</v>
      </c>
      <c r="I19" s="29"/>
      <c r="J19" t="s" s="63">
        <v>5</v>
      </c>
      <c r="K19" t="s" s="63">
        <v>27</v>
      </c>
      <c r="L19" s="32"/>
    </row>
    <row r="20" ht="19.5" customHeight="1">
      <c r="A20" s="48"/>
      <c r="B20" t="s" s="66">
        <v>28</v>
      </c>
      <c r="C20" s="50"/>
      <c r="D20" s="51"/>
      <c r="E20" s="52">
        <f>E18-E19</f>
        <v>2167.642903754910</v>
      </c>
      <c r="F20" s="53">
        <f>F18-F19</f>
        <v>1041.94</v>
      </c>
      <c r="G20" s="54">
        <f>H20/F20</f>
        <v>2.42049724552277</v>
      </c>
      <c r="H20" s="55">
        <f>H18-H19</f>
        <v>2522.0129</v>
      </c>
      <c r="I20" s="17"/>
      <c r="J20" s="64">
        <v>3.78541</v>
      </c>
      <c r="K20" s="64">
        <v>1</v>
      </c>
      <c r="L20" s="20"/>
    </row>
    <row r="21" ht="15.65" customHeight="1">
      <c r="A21" s="2"/>
      <c r="B21" s="12"/>
      <c r="C21" s="12"/>
      <c r="D21" s="12"/>
      <c r="E21" s="12"/>
      <c r="F21" s="12"/>
      <c r="G21" s="12"/>
      <c r="H21" s="12"/>
      <c r="I21" s="2"/>
      <c r="J21" s="12"/>
      <c r="K21" s="12"/>
      <c r="L21" s="2"/>
    </row>
    <row r="22" ht="16" customHeight="1">
      <c r="A22" s="2"/>
      <c r="B22" s="2"/>
      <c r="C22" s="2"/>
      <c r="D22" s="2"/>
      <c r="E22" s="2"/>
      <c r="F22" s="2"/>
      <c r="G22" s="2"/>
      <c r="H22" t="s" s="67">
        <v>29</v>
      </c>
      <c r="I22" s="68"/>
      <c r="J22" s="69"/>
      <c r="K22" s="2"/>
      <c r="L22" s="2"/>
    </row>
    <row r="23" ht="16" customHeight="1">
      <c r="A23" s="2"/>
      <c r="B23" s="2"/>
      <c r="C23" s="2"/>
      <c r="D23" s="2"/>
      <c r="E23" s="2"/>
      <c r="F23" s="2"/>
      <c r="G23" s="2"/>
      <c r="H23" t="s" s="70">
        <v>30</v>
      </c>
      <c r="I23" s="2"/>
      <c r="J23" s="2"/>
      <c r="K23" s="2"/>
      <c r="L23" s="2"/>
    </row>
    <row r="24" ht="16" customHeight="1">
      <c r="A24" s="2"/>
      <c r="B24" s="2"/>
      <c r="C24" s="2"/>
      <c r="D24" s="2"/>
      <c r="E24" t="s" s="71">
        <v>31</v>
      </c>
      <c r="F24" t="s" s="71">
        <v>32</v>
      </c>
      <c r="G24" s="2"/>
      <c r="H24" t="s" s="70">
        <v>33</v>
      </c>
      <c r="I24" s="2"/>
      <c r="J24" s="2"/>
      <c r="K24" s="2"/>
      <c r="L24" s="2"/>
    </row>
    <row r="25" ht="16" customHeight="1">
      <c r="A25" s="2"/>
      <c r="B25" s="2"/>
      <c r="C25" s="2"/>
      <c r="D25" s="2"/>
      <c r="E25" s="72">
        <v>2.4</v>
      </c>
      <c r="F25" s="72">
        <v>0</v>
      </c>
      <c r="G25" s="2"/>
      <c r="H25" t="s" s="70">
        <v>34</v>
      </c>
      <c r="I25" s="2"/>
      <c r="J25" s="2"/>
      <c r="K25" s="2"/>
      <c r="L25" s="2"/>
    </row>
    <row r="26" ht="16" customHeight="1">
      <c r="A26" s="2"/>
      <c r="B26" s="2"/>
      <c r="C26" s="2"/>
      <c r="D26" s="2"/>
      <c r="E26" s="72">
        <v>2.4</v>
      </c>
      <c r="F26" s="72">
        <v>980</v>
      </c>
      <c r="G26" s="2"/>
      <c r="H26" t="s" s="70">
        <v>35</v>
      </c>
      <c r="I26" s="2"/>
      <c r="J26" s="2"/>
      <c r="K26" s="2"/>
      <c r="L26" s="2"/>
    </row>
    <row r="27" ht="16" customHeight="1">
      <c r="A27" s="2"/>
      <c r="B27" s="2"/>
      <c r="C27" s="2"/>
      <c r="D27" s="2"/>
      <c r="E27" s="72">
        <v>2.46</v>
      </c>
      <c r="F27" s="72">
        <f>J7</f>
        <v>1150</v>
      </c>
      <c r="G27" s="2"/>
      <c r="H27" t="s" s="70">
        <v>36</v>
      </c>
      <c r="I27" s="2"/>
      <c r="J27" s="2"/>
      <c r="K27" s="2"/>
      <c r="L27" s="2"/>
    </row>
    <row r="28" ht="16" customHeight="1">
      <c r="A28" s="2"/>
      <c r="B28" s="2"/>
      <c r="C28" s="2"/>
      <c r="D28" s="2"/>
      <c r="E28" s="72">
        <v>2.59</v>
      </c>
      <c r="F28" s="72">
        <f>J7</f>
        <v>1150</v>
      </c>
      <c r="G28" s="2"/>
      <c r="H28" t="s" s="70">
        <v>37</v>
      </c>
      <c r="I28" s="2"/>
      <c r="J28" s="2"/>
      <c r="K28" s="2"/>
      <c r="L28" s="2"/>
    </row>
    <row r="29" ht="16" customHeight="1">
      <c r="A29" s="2"/>
      <c r="B29" s="2"/>
      <c r="C29" s="2"/>
      <c r="D29" s="2"/>
      <c r="E29" s="72">
        <v>2.59</v>
      </c>
      <c r="F29" s="72">
        <v>0</v>
      </c>
      <c r="G29" s="2"/>
      <c r="H29" t="s" s="70">
        <v>38</v>
      </c>
      <c r="I29" s="2"/>
      <c r="J29" s="2"/>
      <c r="K29" s="2"/>
      <c r="L29" s="2"/>
    </row>
    <row r="30" ht="16" customHeight="1">
      <c r="A30" s="2"/>
      <c r="B30" s="2"/>
      <c r="C30" s="2"/>
      <c r="D30" s="2"/>
      <c r="E30" s="2"/>
      <c r="F30" s="2"/>
      <c r="G30" s="2"/>
      <c r="H30" s="73"/>
      <c r="I30" s="2"/>
      <c r="J30" s="2"/>
      <c r="K30" s="2"/>
      <c r="L30" s="2"/>
    </row>
    <row r="31" ht="15.6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ht="15.65" customHeight="1">
      <c r="A32" s="2"/>
      <c r="B32" s="2"/>
      <c r="C32" s="2"/>
      <c r="D32" s="2"/>
      <c r="E32" s="2"/>
      <c r="F32" s="2"/>
      <c r="G32" s="2"/>
      <c r="H32" s="2"/>
      <c r="I32" s="74"/>
      <c r="J32" s="2"/>
      <c r="K32" s="2"/>
      <c r="L32" s="2"/>
    </row>
    <row r="33" ht="15.65" customHeight="1">
      <c r="A33" s="2"/>
      <c r="B33" s="2"/>
      <c r="C33" s="2"/>
      <c r="D33" s="2"/>
      <c r="E33" s="2"/>
      <c r="F33" s="2"/>
      <c r="G33" s="2"/>
      <c r="H33" s="2"/>
      <c r="I33" s="74"/>
      <c r="J33" s="2"/>
      <c r="K33" s="2"/>
      <c r="L33" s="2"/>
    </row>
    <row r="34" ht="16" customHeight="1">
      <c r="A34" s="2"/>
      <c r="B34" s="2"/>
      <c r="C34" s="2"/>
      <c r="D34" s="2"/>
      <c r="E34" s="2"/>
      <c r="F34" s="2"/>
      <c r="G34" s="2"/>
      <c r="H34" t="s" s="67">
        <v>39</v>
      </c>
      <c r="I34" s="2"/>
      <c r="J34" s="2"/>
      <c r="K34" s="2"/>
      <c r="L34" s="2"/>
    </row>
    <row r="35" ht="16" customHeight="1">
      <c r="A35" s="2"/>
      <c r="B35" s="2"/>
      <c r="C35" s="2"/>
      <c r="D35" s="2"/>
      <c r="E35" s="2"/>
      <c r="F35" s="2"/>
      <c r="G35" s="2"/>
      <c r="H35" t="s" s="70">
        <v>40</v>
      </c>
      <c r="I35" s="2"/>
      <c r="J35" s="2"/>
      <c r="K35" s="2"/>
      <c r="L35" s="2"/>
    </row>
    <row r="36" ht="15.65" customHeight="1">
      <c r="A36" s="2"/>
      <c r="B36" s="2"/>
      <c r="C36" s="2"/>
      <c r="D36" s="2"/>
      <c r="E36" s="2"/>
      <c r="F36" s="2"/>
      <c r="G36" s="2"/>
      <c r="H36" t="s" s="75">
        <v>41</v>
      </c>
      <c r="I36" s="69"/>
      <c r="J36" s="69"/>
      <c r="K36" s="69"/>
      <c r="L36" s="2"/>
    </row>
    <row r="37" ht="15.65" customHeight="1">
      <c r="A37" s="2"/>
      <c r="B37" s="2"/>
      <c r="C37" s="2"/>
      <c r="D37" s="2"/>
      <c r="E37" s="2"/>
      <c r="F37" s="2"/>
      <c r="G37" s="2"/>
      <c r="H37" t="s" s="75">
        <v>42</v>
      </c>
      <c r="I37" s="69"/>
      <c r="J37" s="69"/>
      <c r="K37" s="69"/>
      <c r="L37" s="2"/>
    </row>
    <row r="38" ht="15.65" customHeight="1">
      <c r="A38" s="2"/>
      <c r="B38" s="2"/>
      <c r="C38" s="2"/>
      <c r="D38" s="2"/>
      <c r="E38" s="2"/>
      <c r="F38" s="2"/>
      <c r="G38" s="2"/>
      <c r="H38" t="s" s="75">
        <v>43</v>
      </c>
      <c r="I38" s="69"/>
      <c r="J38" s="69"/>
      <c r="K38" s="69"/>
      <c r="L38" s="2"/>
    </row>
    <row r="39" ht="15.65" customHeight="1">
      <c r="A39" s="2"/>
      <c r="B39" s="2"/>
      <c r="C39" s="2"/>
      <c r="D39" s="2"/>
      <c r="E39" s="2"/>
      <c r="F39" s="2"/>
      <c r="G39" s="2"/>
      <c r="H39" t="s" s="75">
        <v>44</v>
      </c>
      <c r="I39" s="2"/>
      <c r="J39" s="2"/>
      <c r="K39" s="2"/>
      <c r="L39" s="2"/>
    </row>
    <row r="40" ht="15.65" customHeight="1">
      <c r="A40" s="2"/>
      <c r="B40" s="2"/>
      <c r="C40" s="2"/>
      <c r="D40" s="2"/>
      <c r="E40" s="2"/>
      <c r="F40" s="2"/>
      <c r="G40" s="2"/>
      <c r="H40" t="s" s="75">
        <v>45</v>
      </c>
      <c r="I40" s="2"/>
      <c r="J40" s="2"/>
      <c r="K40" s="2"/>
      <c r="L40" s="2"/>
    </row>
  </sheetData>
  <mergeCells count="8">
    <mergeCell ref="J10:K10"/>
    <mergeCell ref="J7:K7"/>
    <mergeCell ref="J6:K6"/>
    <mergeCell ref="J9:K9"/>
    <mergeCell ref="C4:D4"/>
    <mergeCell ref="C3:D3"/>
    <mergeCell ref="J13:K13"/>
    <mergeCell ref="J12:K12"/>
  </mergeCells>
  <conditionalFormatting sqref="F12">
    <cfRule type="cellIs" dxfId="0" priority="1" operator="greaterThan" stopIfTrue="1">
      <formula>45</formula>
    </cfRule>
  </conditionalFormatting>
  <conditionalFormatting sqref="F13">
    <cfRule type="cellIs" dxfId="1" priority="1" operator="greaterThan" stopIfTrue="1">
      <formula>18</formula>
    </cfRule>
  </conditionalFormatting>
  <conditionalFormatting sqref="F14 F16 F18 F20">
    <cfRule type="cellIs" dxfId="2" priority="1" operator="lessThanOrEqual" stopIfTrue="1">
      <formula>$J$7</formula>
    </cfRule>
  </conditionalFormatting>
  <conditionalFormatting sqref="C15">
    <cfRule type="cellIs" dxfId="3" priority="1" operator="greaterThan" stopIfTrue="1">
      <formula>$J$10</formula>
    </cfRule>
  </conditionalFormatting>
  <pageMargins left="1" right="1" top="1" bottom="1" header="0.25" footer="0.25"/>
  <pageSetup firstPageNumber="1" fitToHeight="1" fitToWidth="1" scale="80" useFirstPageNumber="0" orientation="portrait" pageOrder="downThenOver"/>
  <headerFooter>
    <oddFooter>&amp;C&amp;"Helvetica,Regular"&amp;12&amp;K000000&amp;P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